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53B6D243-C240-49A5-B8D7-3C73D86908CF}" xr6:coauthVersionLast="40" xr6:coauthVersionMax="40" xr10:uidLastSave="{00000000-0000-0000-0000-000000000000}"/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Position'!$A$1:$G$53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2" i="3" l="1"/>
  <c r="E75" i="3" l="1"/>
  <c r="E50" i="3"/>
  <c r="E46" i="3"/>
  <c r="E35" i="3"/>
  <c r="E24" i="3"/>
  <c r="E18" i="3"/>
  <c r="E16" i="2"/>
  <c r="E24" i="2"/>
  <c r="E12" i="1"/>
  <c r="E46" i="2"/>
  <c r="E48" i="3" l="1"/>
  <c r="E53" i="3" s="1"/>
  <c r="E53" i="1" l="1"/>
  <c r="E42" i="1"/>
  <c r="E33" i="1"/>
  <c r="E20" i="1"/>
  <c r="E21" i="1" l="1"/>
  <c r="E43" i="1"/>
  <c r="E25" i="2"/>
  <c r="E37" i="2" l="1"/>
  <c r="E43" i="2" l="1"/>
  <c r="E48" i="2" l="1"/>
</calcChain>
</file>

<file path=xl/sharedStrings.xml><?xml version="1.0" encoding="utf-8"?>
<sst xmlns="http://schemas.openxmlformats.org/spreadsheetml/2006/main" count="167" uniqueCount="139">
  <si>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</si>
  <si>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</si>
  <si>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</si>
  <si>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</si>
  <si>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</si>
  <si>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</si>
  <si>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</si>
  <si>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</si>
  <si>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</si>
  <si>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</si>
  <si>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</si>
  <si>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</si>
  <si>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</si>
  <si>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</si>
  <si>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Capital Lease Obligations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</si>
  <si>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</si>
  <si>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</si>
  <si>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</si>
  <si>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</si>
  <si>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</si>
  <si>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</si>
  <si>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</si>
  <si>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</si>
  <si>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</si>
  <si>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</si>
  <si>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</si>
  <si>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</si>
  <si>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</si>
  <si>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</si>
  <si>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</si>
  <si>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</si>
  <si>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</si>
  <si>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</si>
  <si>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</si>
  <si>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</si>
  <si>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</si>
  <si>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</si>
  <si>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</si>
  <si>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</si>
  <si>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</si>
  <si>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</si>
  <si>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</si>
  <si>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</si>
  <si>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</si>
  <si>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</si>
  <si>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</si>
  <si>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</si>
  <si>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</si>
  <si>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</si>
  <si>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</si>
  <si>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</si>
  <si>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</si>
  <si>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OPERATING LOSS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</si>
  <si>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</si>
  <si>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</si>
  <si>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</si>
  <si>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</si>
  <si>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</si>
  <si>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</si>
  <si>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</si>
  <si>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</si>
  <si>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</si>
  <si>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</si>
  <si>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</si>
  <si>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</si>
  <si>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</si>
  <si>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</si>
  <si>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</si>
  <si>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</si>
  <si>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</si>
  <si>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</si>
  <si>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</si>
  <si>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</si>
  <si>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</si>
  <si>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</si>
  <si>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</si>
  <si>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</si>
  <si>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</si>
  <si>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</si>
  <si>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</si>
  <si>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</si>
  <si>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</si>
  <si>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</si>
  <si>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</si>
  <si>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</si>
  <si>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</si>
  <si>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</si>
  <si>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</si>
  <si>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</si>
  <si>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Capital Leases (Initial Year):</t>
  </si>
  <si>
    <t>Fair Market Value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</si>
  <si>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</si>
  <si>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</si>
  <si>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</si>
  <si>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</si>
  <si>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</si>
  <si>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</si>
  <si>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</si>
  <si>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</si>
  <si>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</si>
  <si>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</si>
  <si>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Prior Period Adjustment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</si>
  <si>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</si>
  <si>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</si>
  <si>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</si>
  <si>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</si>
  <si>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</si>
  <si>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Capital Appropriations</t>
  </si>
  <si>
    <t>Net Pension Liability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</si>
  <si>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</si>
  <si>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</si>
  <si>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</si>
  <si>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</si>
  <si>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</si>
  <si>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</si>
  <si>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</si>
  <si>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</si>
  <si>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Additions to Permanent Endowment</t>
  </si>
  <si>
    <t>Capital Lease Receivable</t>
  </si>
  <si>
    <t>University of Wisconsin System - Madison</t>
  </si>
  <si>
    <t>Sales and Services to UW Hospital Authority</t>
  </si>
  <si>
    <t>Current Year Cash Payments</t>
  </si>
  <si>
    <t>DECREASE IN NET POSITION</t>
  </si>
  <si>
    <t>Loss Before Capital Appropriations</t>
  </si>
  <si>
    <t>Investment Income (net of Investment Expense)</t>
  </si>
  <si>
    <t xml:space="preserve">Student Tuition and Fees (net of </t>
  </si>
  <si>
    <t>Capital Assets, Net</t>
  </si>
  <si>
    <t>Restricted Net Pension Asset</t>
  </si>
  <si>
    <t>Perkins Loan Program</t>
  </si>
  <si>
    <t>Deposits Held for Others</t>
  </si>
  <si>
    <t>Federal Pell Grants</t>
  </si>
  <si>
    <t>Other Non-Operating Revenues (Expenses)</t>
  </si>
  <si>
    <t>Restated</t>
  </si>
  <si>
    <t>June 30, 2018</t>
  </si>
  <si>
    <t>Perkins Loan Liability</t>
  </si>
  <si>
    <t xml:space="preserve">  Scholarship Allowances of $95,764,140 and $84,079,421, respectively)</t>
  </si>
  <si>
    <t xml:space="preserve">  Scholarship Allowances of $11,965,625 and $10,850,489, respectively)</t>
  </si>
  <si>
    <t>Net Pension Liability (Asset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</si>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</sst>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\(#,##0\)"/>
    <numFmt numFmtId="165" formatCode="_(* #,##0_);_(* \(#,##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7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0" fillId="0" borderId="0" xfId="0" applyNumberFormat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1" fillId="0" borderId="2" xfId="0" applyFont="1" applyBorder="1"/>
    <xf numFmtId="43" fontId="1" fillId="0" borderId="0" xfId="1" applyFont="1"/>
    <xf numFmtId="43" fontId="1" fillId="0" borderId="3" xfId="1" applyFont="1" applyBorder="1"/>
    <xf numFmtId="165" fontId="1" fillId="0" borderId="0" xfId="1" applyNumberFormat="1" applyFont="1"/>
    <xf numFmtId="165" fontId="1" fillId="0" borderId="0" xfId="0" applyNumberFormat="1" applyFont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7E76687F-3E0D-4CBD-BAEC-A33A111177E3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6.5703125" style="9" bestFit="1" customWidth="1"/>
    <col min="6" max="6" width="2.42578125" style="10" customWidth="1"/>
    <col min="7" max="7" width="16.42578125" style="9" bestFit="1" customWidth="1"/>
    <col min="8" max="16384" width="9.140625" style="1"/>
  </cols>
  <sheetData>
    <row r="1" spans="1:7" ht="18" x14ac:dyDescent="0.25">
      <c r="A1" s="8" t="s">
        <v>138</v>
      </c>
      <c r="B1" s="2"/>
      <c r="C1" s="2"/>
      <c r="D1" s="2"/>
      <c r="E1" s="11"/>
      <c r="F1" s="22"/>
      <c r="G1" s="59" t="s">
        <v>132</v>
      </c>
    </row>
    <row r="2" spans="1:7" ht="18" x14ac:dyDescent="0.25">
      <c r="A2" s="5" t="s">
        <v>119</v>
      </c>
      <c r="B2" s="7"/>
      <c r="C2" s="5"/>
      <c r="D2" s="5"/>
      <c r="E2" s="28">
        <v>43281</v>
      </c>
      <c r="F2" s="21"/>
      <c r="G2" s="28">
        <v>42916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24</v>
      </c>
      <c r="F5" s="9"/>
      <c r="G5" s="25"/>
    </row>
    <row r="6" spans="1:7" ht="12.75" customHeight="1" x14ac:dyDescent="0.2">
      <c r="C6" s="1" t="s">
        <v>1</v>
      </c>
      <c r="E6" s="9">
        <v>1044119471.25</v>
      </c>
      <c r="F6" s="9"/>
      <c r="G6" s="31">
        <v>907154631.08000004</v>
      </c>
    </row>
    <row r="7" spans="1:7" x14ac:dyDescent="0.2">
      <c r="C7" s="1" t="s">
        <v>2</v>
      </c>
      <c r="E7" s="9">
        <v>170701826.72</v>
      </c>
      <c r="F7" s="9"/>
      <c r="G7" s="32">
        <v>156974184.62</v>
      </c>
    </row>
    <row r="8" spans="1:7" x14ac:dyDescent="0.2">
      <c r="C8" s="24" t="s">
        <v>116</v>
      </c>
      <c r="E8" s="9">
        <v>12945185.710000001</v>
      </c>
      <c r="F8" s="9"/>
      <c r="G8" s="46">
        <v>12620646.279999999</v>
      </c>
    </row>
    <row r="9" spans="1:7" x14ac:dyDescent="0.2">
      <c r="C9" s="24" t="s">
        <v>118</v>
      </c>
      <c r="E9" s="9">
        <v>21998.78</v>
      </c>
      <c r="F9" s="9"/>
      <c r="G9" s="46">
        <v>70980.639999999999</v>
      </c>
    </row>
    <row r="10" spans="1:7" x14ac:dyDescent="0.2">
      <c r="C10" s="1" t="s">
        <v>3</v>
      </c>
      <c r="E10" s="9">
        <v>20121920.850000001</v>
      </c>
      <c r="F10" s="9"/>
      <c r="G10" s="32">
        <v>32011167.059999999</v>
      </c>
    </row>
    <row r="11" spans="1:7" x14ac:dyDescent="0.2">
      <c r="C11" s="1" t="s">
        <v>4</v>
      </c>
      <c r="E11" s="22">
        <v>8794115.0099999998</v>
      </c>
      <c r="F11" s="9"/>
      <c r="G11" s="22">
        <v>19915285.349999998</v>
      </c>
    </row>
    <row r="12" spans="1:7" x14ac:dyDescent="0.2">
      <c r="D12" s="1" t="s">
        <v>5</v>
      </c>
      <c r="E12" s="9">
        <f>+SUM(E6:E11)</f>
        <v>1256704518.3199999</v>
      </c>
      <c r="F12" s="9"/>
      <c r="G12" s="9">
        <v>1128746895.03</v>
      </c>
    </row>
    <row r="13" spans="1:7" x14ac:dyDescent="0.2">
      <c r="F13" s="9"/>
      <c r="G13" s="25"/>
    </row>
    <row r="14" spans="1:7" x14ac:dyDescent="0.2">
      <c r="B14" s="1" t="s">
        <v>6</v>
      </c>
      <c r="F14" s="9"/>
      <c r="G14" s="25"/>
    </row>
    <row r="15" spans="1:7" x14ac:dyDescent="0.2">
      <c r="C15" s="1" t="s">
        <v>7</v>
      </c>
      <c r="E15" s="9">
        <v>382740312.11000001</v>
      </c>
      <c r="F15" s="9"/>
      <c r="G15" s="33">
        <v>405881825.39999998</v>
      </c>
    </row>
    <row r="16" spans="1:7" x14ac:dyDescent="0.2">
      <c r="C16" s="24" t="s">
        <v>116</v>
      </c>
      <c r="E16" s="9">
        <v>76499211.769999996</v>
      </c>
      <c r="F16" s="9"/>
      <c r="G16" s="46">
        <v>76201334.329999998</v>
      </c>
    </row>
    <row r="17" spans="2:7" x14ac:dyDescent="0.2">
      <c r="C17" s="24" t="s">
        <v>118</v>
      </c>
      <c r="E17" s="9">
        <v>118907.82</v>
      </c>
      <c r="F17" s="9"/>
      <c r="G17" s="46">
        <v>36569.440000000002</v>
      </c>
    </row>
    <row r="18" spans="2:7" x14ac:dyDescent="0.2">
      <c r="C18" s="24" t="s">
        <v>126</v>
      </c>
      <c r="E18" s="9">
        <v>2724230507.1300001</v>
      </c>
      <c r="F18" s="9"/>
      <c r="G18" s="33">
        <v>2705893784.5800004</v>
      </c>
    </row>
    <row r="19" spans="2:7" x14ac:dyDescent="0.2">
      <c r="C19" s="24" t="s">
        <v>127</v>
      </c>
      <c r="E19" s="9">
        <v>218715067.84999999</v>
      </c>
      <c r="F19" s="9"/>
      <c r="G19" s="9">
        <v>0</v>
      </c>
    </row>
    <row r="20" spans="2:7" x14ac:dyDescent="0.2">
      <c r="D20" s="1" t="s">
        <v>8</v>
      </c>
      <c r="E20" s="58">
        <f>+SUM(E15:E19)</f>
        <v>3402304006.6799998</v>
      </c>
      <c r="F20" s="9"/>
      <c r="G20" s="58">
        <v>3188013513.7500005</v>
      </c>
    </row>
    <row r="21" spans="2:7" s="6" customFormat="1" x14ac:dyDescent="0.2">
      <c r="D21" s="6" t="s">
        <v>9</v>
      </c>
      <c r="E21" s="22">
        <f>+E12+E20</f>
        <v>4659008525</v>
      </c>
      <c r="F21" s="9"/>
      <c r="G21" s="22">
        <v>4316760408.7800007</v>
      </c>
    </row>
    <row r="22" spans="2:7" x14ac:dyDescent="0.2">
      <c r="F22" s="9"/>
      <c r="G22" s="25"/>
    </row>
    <row r="23" spans="2:7" x14ac:dyDescent="0.2">
      <c r="B23" s="20" t="s">
        <v>98</v>
      </c>
      <c r="C23" s="47"/>
      <c r="D23" s="47"/>
      <c r="E23" s="52">
        <v>410403270.69</v>
      </c>
      <c r="F23" s="9"/>
      <c r="G23" s="52">
        <v>430620480.36000001</v>
      </c>
    </row>
    <row r="24" spans="2:7" x14ac:dyDescent="0.2">
      <c r="F24" s="9"/>
      <c r="G24" s="25"/>
    </row>
    <row r="25" spans="2:7" x14ac:dyDescent="0.2">
      <c r="B25" s="6" t="s">
        <v>10</v>
      </c>
      <c r="F25" s="9"/>
      <c r="G25" s="25"/>
    </row>
    <row r="26" spans="2:7" x14ac:dyDescent="0.2">
      <c r="B26" s="1" t="s">
        <v>11</v>
      </c>
      <c r="F26" s="9"/>
      <c r="G26" s="25"/>
    </row>
    <row r="27" spans="2:7" x14ac:dyDescent="0.2">
      <c r="C27" s="1" t="s">
        <v>12</v>
      </c>
      <c r="E27" s="9">
        <v>105175891.66000001</v>
      </c>
      <c r="F27" s="9"/>
      <c r="G27" s="34">
        <v>109078370.22</v>
      </c>
    </row>
    <row r="28" spans="2:7" x14ac:dyDescent="0.2">
      <c r="C28" s="1" t="s">
        <v>13</v>
      </c>
      <c r="E28" s="9">
        <v>45577157.210000001</v>
      </c>
      <c r="F28" s="9"/>
      <c r="G28" s="34">
        <v>41156524.299999997</v>
      </c>
    </row>
    <row r="29" spans="2:7" x14ac:dyDescent="0.2">
      <c r="C29" s="1" t="s">
        <v>14</v>
      </c>
      <c r="E29" s="9">
        <v>431428.87</v>
      </c>
      <c r="F29" s="9"/>
      <c r="G29" s="46">
        <v>1201249.28</v>
      </c>
    </row>
    <row r="30" spans="2:7" x14ac:dyDescent="0.2">
      <c r="C30" s="1" t="s">
        <v>45</v>
      </c>
      <c r="E30" s="9">
        <v>120116367.95</v>
      </c>
      <c r="F30" s="9"/>
      <c r="G30" s="34">
        <v>119952654.90999998</v>
      </c>
    </row>
    <row r="31" spans="2:7" x14ac:dyDescent="0.2">
      <c r="C31" s="1" t="s">
        <v>15</v>
      </c>
      <c r="E31" s="9">
        <v>46056688.890000001</v>
      </c>
      <c r="F31" s="9"/>
      <c r="G31" s="34">
        <v>44610895.920000002</v>
      </c>
    </row>
    <row r="32" spans="2:7" x14ac:dyDescent="0.2">
      <c r="C32" s="24" t="s">
        <v>129</v>
      </c>
      <c r="E32" s="22">
        <v>599224.64</v>
      </c>
      <c r="F32" s="9"/>
      <c r="G32" s="22">
        <v>138432.66</v>
      </c>
    </row>
    <row r="33" spans="2:7" x14ac:dyDescent="0.2">
      <c r="D33" s="1" t="s">
        <v>16</v>
      </c>
      <c r="E33" s="9">
        <f>+SUM(E27:E32)</f>
        <v>317956759.21999997</v>
      </c>
      <c r="F33" s="9"/>
      <c r="G33" s="9">
        <v>316138127.29000002</v>
      </c>
    </row>
    <row r="34" spans="2:7" x14ac:dyDescent="0.2">
      <c r="F34" s="9"/>
      <c r="G34" s="25"/>
    </row>
    <row r="35" spans="2:7" x14ac:dyDescent="0.2">
      <c r="B35" s="1" t="s">
        <v>17</v>
      </c>
      <c r="F35" s="9"/>
      <c r="G35" s="25"/>
    </row>
    <row r="36" spans="2:7" x14ac:dyDescent="0.2">
      <c r="C36" s="1" t="s">
        <v>13</v>
      </c>
      <c r="E36" s="9">
        <v>758683156.86000001</v>
      </c>
      <c r="F36" s="9"/>
      <c r="G36" s="35">
        <v>770274357.86000001</v>
      </c>
    </row>
    <row r="37" spans="2:7" x14ac:dyDescent="0.2">
      <c r="C37" s="1" t="s">
        <v>14</v>
      </c>
      <c r="E37" s="9">
        <v>611540.99</v>
      </c>
      <c r="F37" s="9"/>
      <c r="G37" s="46">
        <v>580912.06000000006</v>
      </c>
    </row>
    <row r="38" spans="2:7" x14ac:dyDescent="0.2">
      <c r="C38" s="24" t="s">
        <v>128</v>
      </c>
      <c r="E38" s="9">
        <v>40325414</v>
      </c>
      <c r="F38" s="9"/>
      <c r="G38" s="46">
        <v>49135854</v>
      </c>
    </row>
    <row r="39" spans="2:7" s="3" customFormat="1" x14ac:dyDescent="0.2">
      <c r="C39" s="3" t="s">
        <v>15</v>
      </c>
      <c r="E39" s="9">
        <v>49539100.670000002</v>
      </c>
      <c r="F39" s="9"/>
      <c r="G39" s="9">
        <v>49633752.159999996</v>
      </c>
    </row>
    <row r="40" spans="2:7" s="3" customFormat="1" x14ac:dyDescent="0.2">
      <c r="C40" s="24" t="s">
        <v>99</v>
      </c>
      <c r="D40" s="1"/>
      <c r="E40" s="9">
        <v>276196505.80000001</v>
      </c>
      <c r="F40" s="9"/>
      <c r="G40" s="9">
        <v>147881546.72999999</v>
      </c>
    </row>
    <row r="41" spans="2:7" x14ac:dyDescent="0.2">
      <c r="C41" s="24" t="s">
        <v>108</v>
      </c>
      <c r="E41" s="22">
        <v>0</v>
      </c>
      <c r="F41" s="9"/>
      <c r="G41" s="22">
        <v>60911894.68</v>
      </c>
    </row>
    <row r="42" spans="2:7" x14ac:dyDescent="0.2">
      <c r="D42" s="1" t="s">
        <v>18</v>
      </c>
      <c r="E42" s="22">
        <f>+SUM(E36:E41)</f>
        <v>1125355718.3199999</v>
      </c>
      <c r="F42" s="9"/>
      <c r="G42" s="22">
        <v>1078418317.49</v>
      </c>
    </row>
    <row r="43" spans="2:7" s="6" customFormat="1" x14ac:dyDescent="0.2">
      <c r="D43" s="6" t="s">
        <v>19</v>
      </c>
      <c r="E43" s="22">
        <f>+E42+E33</f>
        <v>1443312477.54</v>
      </c>
      <c r="F43" s="9"/>
      <c r="G43" s="22">
        <v>1394556444.78</v>
      </c>
    </row>
    <row r="44" spans="2:7" x14ac:dyDescent="0.2">
      <c r="F44" s="9"/>
      <c r="G44" s="25"/>
    </row>
    <row r="45" spans="2:7" x14ac:dyDescent="0.2">
      <c r="B45" s="6" t="s">
        <v>100</v>
      </c>
      <c r="E45" s="22">
        <v>465527387.82999998</v>
      </c>
      <c r="F45" s="9"/>
      <c r="G45" s="45">
        <v>193629265.13</v>
      </c>
    </row>
    <row r="46" spans="2:7" x14ac:dyDescent="0.2">
      <c r="F46" s="9"/>
      <c r="G46" s="25"/>
    </row>
    <row r="47" spans="2:7" x14ac:dyDescent="0.2">
      <c r="B47" s="6" t="s">
        <v>47</v>
      </c>
      <c r="F47" s="9"/>
      <c r="G47" s="25"/>
    </row>
    <row r="48" spans="2:7" x14ac:dyDescent="0.2">
      <c r="C48" s="24" t="s">
        <v>49</v>
      </c>
      <c r="E48" s="9">
        <v>1918927223.2</v>
      </c>
      <c r="F48" s="9"/>
      <c r="G48" s="36">
        <v>1892680741.0899999</v>
      </c>
    </row>
    <row r="49" spans="3:7" x14ac:dyDescent="0.2">
      <c r="C49" s="1" t="s">
        <v>20</v>
      </c>
      <c r="F49" s="9"/>
      <c r="G49" s="36"/>
    </row>
    <row r="50" spans="3:7" x14ac:dyDescent="0.2">
      <c r="D50" s="1" t="s">
        <v>21</v>
      </c>
      <c r="E50" s="9">
        <v>177600103.90000001</v>
      </c>
      <c r="F50" s="9"/>
      <c r="G50" s="36">
        <v>187151282.68000001</v>
      </c>
    </row>
    <row r="51" spans="3:7" x14ac:dyDescent="0.2">
      <c r="D51" s="1" t="s">
        <v>22</v>
      </c>
      <c r="E51" s="9">
        <v>903629815.31999993</v>
      </c>
      <c r="F51" s="9"/>
      <c r="G51" s="36">
        <v>609832841.07999992</v>
      </c>
    </row>
    <row r="52" spans="3:7" x14ac:dyDescent="0.2">
      <c r="C52" s="1" t="s">
        <v>23</v>
      </c>
      <c r="E52" s="22">
        <v>160414787.89999998</v>
      </c>
      <c r="F52" s="9"/>
      <c r="G52" s="22">
        <v>469530314.37999994</v>
      </c>
    </row>
    <row r="53" spans="3:7" s="6" customFormat="1" ht="13.5" thickBot="1" x14ac:dyDescent="0.25">
      <c r="D53" s="6" t="s">
        <v>48</v>
      </c>
      <c r="E53" s="12">
        <f>+SUM(E48:E52)</f>
        <v>3160571930.3200002</v>
      </c>
      <c r="F53" s="9"/>
      <c r="G53" s="12">
        <v>3159195179.23</v>
      </c>
    </row>
    <row r="54" spans="3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6.5703125" bestFit="1" customWidth="1"/>
    <col min="6" max="6" width="2" style="25" bestFit="1" customWidth="1"/>
    <col min="7" max="7" width="16.42578125" bestFit="1" customWidth="1"/>
    <col min="8" max="8" width="16.42578125" style="57" customWidth="1"/>
  </cols>
  <sheetData>
    <row r="1" spans="1:8" s="1" customFormat="1" ht="18" x14ac:dyDescent="0.25">
      <c r="A1" s="14" t="s">
        <v>94</v>
      </c>
      <c r="B1" s="14"/>
      <c r="C1" s="15"/>
      <c r="D1" s="15"/>
      <c r="E1" s="27"/>
      <c r="F1" s="15"/>
      <c r="G1" s="59" t="s">
        <v>132</v>
      </c>
      <c r="H1" s="9"/>
    </row>
    <row r="2" spans="1:8" s="1" customFormat="1" ht="12.75" customHeight="1" x14ac:dyDescent="0.2">
      <c r="A2" s="65" t="s">
        <v>119</v>
      </c>
      <c r="B2" s="65"/>
      <c r="C2" s="65"/>
      <c r="D2" s="65"/>
      <c r="E2" s="30" t="s">
        <v>92</v>
      </c>
      <c r="F2" s="13"/>
      <c r="G2" s="23" t="s">
        <v>92</v>
      </c>
      <c r="H2" s="55"/>
    </row>
    <row r="3" spans="1:8" s="1" customFormat="1" x14ac:dyDescent="0.2">
      <c r="A3" s="66"/>
      <c r="B3" s="66"/>
      <c r="C3" s="66"/>
      <c r="D3" s="66"/>
      <c r="E3" s="50" t="s">
        <v>133</v>
      </c>
      <c r="F3" s="13"/>
      <c r="G3" s="50" t="s">
        <v>109</v>
      </c>
      <c r="H3" s="56"/>
    </row>
    <row r="4" spans="1:8" s="1" customFormat="1" x14ac:dyDescent="0.2">
      <c r="A4" s="16" t="s">
        <v>25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26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47" t="s">
        <v>125</v>
      </c>
      <c r="D6" s="13"/>
      <c r="E6" s="25"/>
      <c r="F6" s="13"/>
      <c r="G6" s="9"/>
      <c r="H6" s="9"/>
    </row>
    <row r="7" spans="1:8" s="1" customFormat="1" x14ac:dyDescent="0.2">
      <c r="C7" s="24" t="s">
        <v>135</v>
      </c>
      <c r="E7" s="37">
        <v>531994900.20000005</v>
      </c>
      <c r="G7" s="9">
        <v>510860384.91000009</v>
      </c>
      <c r="H7" s="9"/>
    </row>
    <row r="8" spans="1:8" s="1" customFormat="1" x14ac:dyDescent="0.2">
      <c r="C8" s="1" t="s">
        <v>27</v>
      </c>
      <c r="E8" s="37">
        <v>509318911.19999993</v>
      </c>
      <c r="G8" s="9">
        <v>514803796.25999999</v>
      </c>
      <c r="H8" s="9"/>
    </row>
    <row r="9" spans="1:8" s="1" customFormat="1" x14ac:dyDescent="0.2">
      <c r="C9" s="1" t="s">
        <v>28</v>
      </c>
      <c r="E9" s="38">
        <v>356312690.47000003</v>
      </c>
      <c r="G9" s="9">
        <v>361824211.27999997</v>
      </c>
      <c r="H9" s="9"/>
    </row>
    <row r="10" spans="1:8" s="1" customFormat="1" x14ac:dyDescent="0.2">
      <c r="C10" s="1" t="s">
        <v>29</v>
      </c>
      <c r="E10" s="39">
        <v>188267029.94</v>
      </c>
      <c r="G10" s="9">
        <v>209002512.63</v>
      </c>
      <c r="H10" s="9"/>
    </row>
    <row r="11" spans="1:8" s="1" customFormat="1" x14ac:dyDescent="0.2">
      <c r="C11" s="1" t="s">
        <v>44</v>
      </c>
      <c r="E11" s="25"/>
      <c r="G11" s="9"/>
      <c r="H11" s="9"/>
    </row>
    <row r="12" spans="1:8" s="1" customFormat="1" x14ac:dyDescent="0.2">
      <c r="A12" s="24"/>
      <c r="C12" s="24" t="s">
        <v>136</v>
      </c>
      <c r="E12" s="40">
        <v>179547955.71000001</v>
      </c>
      <c r="G12" s="9">
        <v>167997195.82999998</v>
      </c>
      <c r="H12" s="9"/>
    </row>
    <row r="13" spans="1:8" s="1" customFormat="1" x14ac:dyDescent="0.2">
      <c r="A13" s="24"/>
      <c r="C13" s="24" t="s">
        <v>120</v>
      </c>
      <c r="E13" s="46">
        <v>69724810.989999995</v>
      </c>
      <c r="G13" s="9">
        <v>69204214.099999994</v>
      </c>
      <c r="H13" s="9"/>
    </row>
    <row r="14" spans="1:8" s="1" customFormat="1" x14ac:dyDescent="0.2">
      <c r="C14" s="24" t="s">
        <v>115</v>
      </c>
      <c r="E14" s="46">
        <v>666397.98</v>
      </c>
      <c r="G14" s="9">
        <v>1020506.75</v>
      </c>
      <c r="H14" s="9"/>
    </row>
    <row r="15" spans="1:8" s="1" customFormat="1" x14ac:dyDescent="0.2">
      <c r="C15" s="1" t="s">
        <v>30</v>
      </c>
      <c r="E15" s="41">
        <v>216470304.58000001</v>
      </c>
      <c r="F15" s="3"/>
      <c r="G15" s="11">
        <v>163186519.77000001</v>
      </c>
      <c r="H15" s="9"/>
    </row>
    <row r="16" spans="1:8" s="1" customFormat="1" x14ac:dyDescent="0.2">
      <c r="D16" s="6" t="s">
        <v>31</v>
      </c>
      <c r="E16" s="9">
        <f>+SUM(E7:E15)</f>
        <v>2052303001.0699999</v>
      </c>
      <c r="F16" s="6"/>
      <c r="G16" s="9">
        <v>1997899341.5299997</v>
      </c>
      <c r="H16" s="9"/>
    </row>
    <row r="17" spans="2:8" s="1" customFormat="1" x14ac:dyDescent="0.2">
      <c r="E17" s="25"/>
      <c r="G17" s="9"/>
      <c r="H17" s="9"/>
    </row>
    <row r="18" spans="2:8" s="1" customFormat="1" x14ac:dyDescent="0.2">
      <c r="B18" s="6" t="s">
        <v>32</v>
      </c>
      <c r="E18" s="25"/>
      <c r="G18" s="9"/>
      <c r="H18" s="9"/>
    </row>
    <row r="19" spans="2:8" s="1" customFormat="1" x14ac:dyDescent="0.2">
      <c r="C19" s="1" t="s">
        <v>33</v>
      </c>
      <c r="E19" s="42">
        <v>1739991736.1800001</v>
      </c>
      <c r="G19" s="9">
        <v>1767909091.52</v>
      </c>
      <c r="H19" s="9"/>
    </row>
    <row r="20" spans="2:8" s="1" customFormat="1" x14ac:dyDescent="0.2">
      <c r="C20" s="1" t="s">
        <v>34</v>
      </c>
      <c r="E20" s="42">
        <v>63800621.849999994</v>
      </c>
      <c r="G20" s="9">
        <v>59780331.62999998</v>
      </c>
      <c r="H20" s="9"/>
    </row>
    <row r="21" spans="2:8" s="1" customFormat="1" x14ac:dyDescent="0.2">
      <c r="C21" s="1" t="s">
        <v>35</v>
      </c>
      <c r="E21" s="42">
        <v>707471632.75999999</v>
      </c>
      <c r="G21" s="9">
        <v>680078303.75999999</v>
      </c>
      <c r="H21" s="9"/>
    </row>
    <row r="22" spans="2:8" s="1" customFormat="1" x14ac:dyDescent="0.2">
      <c r="C22" s="1" t="s">
        <v>36</v>
      </c>
      <c r="E22" s="42">
        <v>9055467.3900000453</v>
      </c>
      <c r="G22" s="9">
        <v>21072694.630000025</v>
      </c>
      <c r="H22" s="9"/>
    </row>
    <row r="23" spans="2:8" s="1" customFormat="1" x14ac:dyDescent="0.2">
      <c r="C23" s="1" t="s">
        <v>37</v>
      </c>
      <c r="E23" s="45">
        <v>182509909.21000001</v>
      </c>
      <c r="F23" s="3"/>
      <c r="G23" s="22">
        <v>177337663.88</v>
      </c>
      <c r="H23" s="9"/>
    </row>
    <row r="24" spans="2:8" s="1" customFormat="1" x14ac:dyDescent="0.2">
      <c r="D24" s="6" t="s">
        <v>38</v>
      </c>
      <c r="E24" s="45">
        <f>+SUM(E19:E23)</f>
        <v>2702829367.3899999</v>
      </c>
      <c r="F24" s="3"/>
      <c r="G24" s="22">
        <v>2706178085.4200001</v>
      </c>
      <c r="H24" s="9"/>
    </row>
    <row r="25" spans="2:8" s="1" customFormat="1" x14ac:dyDescent="0.2">
      <c r="D25" s="6" t="s">
        <v>52</v>
      </c>
      <c r="E25" s="9">
        <f>+E16-E24</f>
        <v>-650526366.31999993</v>
      </c>
      <c r="F25" s="6"/>
      <c r="G25" s="9">
        <v>-708278743.89000034</v>
      </c>
      <c r="H25" s="9"/>
    </row>
    <row r="26" spans="2:8" s="1" customFormat="1" x14ac:dyDescent="0.2">
      <c r="E26" s="25"/>
      <c r="G26" s="9"/>
      <c r="H26" s="9"/>
    </row>
    <row r="27" spans="2:8" s="1" customFormat="1" x14ac:dyDescent="0.2">
      <c r="B27" s="6" t="s">
        <v>39</v>
      </c>
      <c r="E27" s="25"/>
      <c r="G27" s="9"/>
      <c r="H27" s="9"/>
    </row>
    <row r="28" spans="2:8" s="1" customFormat="1" x14ac:dyDescent="0.2">
      <c r="C28" s="1" t="s">
        <v>40</v>
      </c>
      <c r="E28" s="43">
        <v>365654862.04999989</v>
      </c>
      <c r="G28" s="9">
        <v>363373300.30999994</v>
      </c>
      <c r="H28" s="9"/>
    </row>
    <row r="29" spans="2:8" s="1" customFormat="1" x14ac:dyDescent="0.2">
      <c r="C29" s="1" t="s">
        <v>41</v>
      </c>
      <c r="E29" s="43">
        <v>322109967.08000004</v>
      </c>
      <c r="G29" s="9">
        <v>339139723.57999998</v>
      </c>
      <c r="H29" s="9"/>
    </row>
    <row r="30" spans="2:8" s="1" customFormat="1" x14ac:dyDescent="0.2">
      <c r="C30" s="24" t="s">
        <v>130</v>
      </c>
      <c r="E30" s="46">
        <v>19892458.43</v>
      </c>
      <c r="G30" s="9">
        <v>16026646.16</v>
      </c>
      <c r="H30" s="9"/>
    </row>
    <row r="31" spans="2:8" s="1" customFormat="1" x14ac:dyDescent="0.2">
      <c r="C31" s="24" t="s">
        <v>124</v>
      </c>
      <c r="E31" s="46">
        <v>30326330.50999999</v>
      </c>
      <c r="F31" s="3"/>
      <c r="G31" s="9">
        <v>47980465.150000006</v>
      </c>
      <c r="H31" s="9"/>
    </row>
    <row r="32" spans="2:8" s="1" customFormat="1" x14ac:dyDescent="0.2">
      <c r="C32" s="1" t="s">
        <v>42</v>
      </c>
      <c r="E32" s="44">
        <v>-1829773.28</v>
      </c>
      <c r="G32" s="9">
        <v>-141037</v>
      </c>
      <c r="H32" s="9"/>
    </row>
    <row r="33" spans="2:8" s="1" customFormat="1" x14ac:dyDescent="0.2">
      <c r="C33" s="1" t="s">
        <v>43</v>
      </c>
      <c r="E33" s="44">
        <v>-25813627.720000003</v>
      </c>
      <c r="G33" s="9">
        <v>-26628508.779999997</v>
      </c>
      <c r="H33" s="9"/>
    </row>
    <row r="34" spans="2:8" s="1" customFormat="1" x14ac:dyDescent="0.2">
      <c r="C34" s="1" t="s">
        <v>46</v>
      </c>
      <c r="E34" s="44">
        <v>-40936424.969999999</v>
      </c>
      <c r="G34" s="9">
        <v>-46534405.810000002</v>
      </c>
      <c r="H34" s="9"/>
    </row>
    <row r="35" spans="2:8" s="1" customFormat="1" x14ac:dyDescent="0.2">
      <c r="C35" s="24" t="s">
        <v>131</v>
      </c>
      <c r="E35" s="45">
        <v>23265655.39999995</v>
      </c>
      <c r="F35" s="3"/>
      <c r="G35" s="22">
        <v>-39651319.649999991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D37" s="24" t="s">
        <v>123</v>
      </c>
      <c r="E37" s="9">
        <f>+SUM(E25:E35)</f>
        <v>42143081.179999948</v>
      </c>
      <c r="G37" s="9">
        <v>-54713879.930000409</v>
      </c>
      <c r="H37" s="9"/>
    </row>
    <row r="38" spans="2:8" s="1" customFormat="1" x14ac:dyDescent="0.2">
      <c r="E38" s="25"/>
      <c r="G38" s="9"/>
      <c r="H38" s="9"/>
    </row>
    <row r="39" spans="2:8" s="1" customFormat="1" x14ac:dyDescent="0.2">
      <c r="C39" s="1" t="s">
        <v>107</v>
      </c>
      <c r="E39" s="48">
        <v>40038371.950000003</v>
      </c>
      <c r="G39" s="9">
        <v>13555848.51</v>
      </c>
      <c r="H39" s="9"/>
    </row>
    <row r="40" spans="2:8" s="1" customFormat="1" x14ac:dyDescent="0.2">
      <c r="C40" s="1" t="s">
        <v>102</v>
      </c>
      <c r="E40" s="48">
        <v>41259369.710000001</v>
      </c>
      <c r="G40" s="9">
        <v>19448039.960000001</v>
      </c>
      <c r="H40" s="9"/>
    </row>
    <row r="41" spans="2:8" s="1" customFormat="1" x14ac:dyDescent="0.2">
      <c r="C41" s="24" t="s">
        <v>117</v>
      </c>
      <c r="E41" s="45">
        <v>763331.61000000034</v>
      </c>
      <c r="F41" s="3"/>
      <c r="G41" s="22">
        <v>1648854.6799999997</v>
      </c>
      <c r="H41" s="9"/>
    </row>
    <row r="42" spans="2:8" s="1" customFormat="1" x14ac:dyDescent="0.2">
      <c r="E42" s="26"/>
      <c r="G42" s="10"/>
      <c r="H42" s="9"/>
    </row>
    <row r="43" spans="2:8" s="1" customFormat="1" x14ac:dyDescent="0.2">
      <c r="D43" s="6" t="s">
        <v>122</v>
      </c>
      <c r="E43" s="9">
        <f>+E41+E37+E39+E40</f>
        <v>124204154.44999996</v>
      </c>
      <c r="F43" s="6"/>
      <c r="G43" s="9">
        <v>-20061136.780000411</v>
      </c>
      <c r="H43" s="9"/>
    </row>
    <row r="44" spans="2:8" s="1" customFormat="1" x14ac:dyDescent="0.2">
      <c r="E44" s="25"/>
      <c r="G44" s="9"/>
      <c r="H44" s="9"/>
    </row>
    <row r="45" spans="2:8" s="1" customFormat="1" x14ac:dyDescent="0.2">
      <c r="B45" s="6" t="s">
        <v>47</v>
      </c>
      <c r="E45" s="25"/>
      <c r="G45" s="9"/>
      <c r="H45" s="9"/>
    </row>
    <row r="46" spans="2:8" s="1" customFormat="1" x14ac:dyDescent="0.2">
      <c r="C46" s="24" t="s">
        <v>50</v>
      </c>
      <c r="E46" s="46">
        <f>+G48</f>
        <v>3159195179.2299995</v>
      </c>
      <c r="F46" s="3"/>
      <c r="G46" s="9">
        <v>3680488804.8099999</v>
      </c>
      <c r="H46" s="9"/>
    </row>
    <row r="47" spans="2:8" s="1" customFormat="1" x14ac:dyDescent="0.2">
      <c r="C47" s="24" t="s">
        <v>101</v>
      </c>
      <c r="E47" s="45">
        <v>-122827403.36</v>
      </c>
      <c r="F47" s="10"/>
      <c r="G47" s="22">
        <v>-501232488.80000001</v>
      </c>
      <c r="H47" s="9"/>
    </row>
    <row r="48" spans="2:8" s="1" customFormat="1" ht="13.5" thickBot="1" x14ac:dyDescent="0.25">
      <c r="C48" s="6" t="s">
        <v>51</v>
      </c>
      <c r="E48" s="12">
        <f>+SUM(E43:E47)</f>
        <v>3160571930.3199992</v>
      </c>
      <c r="F48" s="4"/>
      <c r="G48" s="12">
        <v>3159195179.2299995</v>
      </c>
      <c r="H48" s="9"/>
    </row>
    <row r="49" spans="5:8" s="1" customFormat="1" ht="13.5" thickTop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  <row r="97" spans="5:8" s="1" customFormat="1" x14ac:dyDescent="0.2">
      <c r="E97" s="9"/>
      <c r="G97" s="9"/>
      <c r="H97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5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7.28515625" style="47" bestFit="1" customWidth="1"/>
    <col min="6" max="6" width="3" style="47" customWidth="1"/>
    <col min="7" max="7" width="17.140625" style="47" bestFit="1" customWidth="1"/>
    <col min="9" max="9" width="14.5703125" bestFit="1" customWidth="1"/>
    <col min="10" max="10" width="11.28515625" bestFit="1" customWidth="1"/>
  </cols>
  <sheetData>
    <row r="1" spans="1:7" ht="18" x14ac:dyDescent="0.25">
      <c r="A1" s="14" t="s">
        <v>53</v>
      </c>
      <c r="B1" s="14"/>
      <c r="C1" s="15"/>
      <c r="D1" s="15"/>
      <c r="E1" s="45"/>
      <c r="F1" s="60"/>
      <c r="G1" s="59" t="s">
        <v>132</v>
      </c>
    </row>
    <row r="2" spans="1:7" s="1" customFormat="1" x14ac:dyDescent="0.2">
      <c r="A2" s="65" t="s">
        <v>119</v>
      </c>
      <c r="B2" s="65"/>
      <c r="C2" s="65"/>
      <c r="D2" s="65"/>
      <c r="E2" s="30" t="s">
        <v>92</v>
      </c>
      <c r="F2" s="47"/>
      <c r="G2" s="30" t="s">
        <v>92</v>
      </c>
    </row>
    <row r="3" spans="1:7" s="1" customFormat="1" x14ac:dyDescent="0.2">
      <c r="A3" s="66"/>
      <c r="B3" s="66"/>
      <c r="C3" s="66"/>
      <c r="D3" s="66"/>
      <c r="E3" s="50" t="s">
        <v>133</v>
      </c>
      <c r="F3" s="47"/>
      <c r="G3" s="50" t="s">
        <v>109</v>
      </c>
    </row>
    <row r="4" spans="1:7" s="1" customFormat="1" x14ac:dyDescent="0.2">
      <c r="A4" s="51"/>
      <c r="B4" s="51"/>
      <c r="C4" s="51"/>
      <c r="D4" s="51"/>
      <c r="E4" s="50"/>
      <c r="F4" s="47"/>
      <c r="G4" s="50"/>
    </row>
    <row r="5" spans="1:7" x14ac:dyDescent="0.2">
      <c r="B5" s="20" t="s">
        <v>54</v>
      </c>
      <c r="C5" s="25"/>
      <c r="D5" s="25"/>
    </row>
    <row r="6" spans="1:7" x14ac:dyDescent="0.2">
      <c r="B6" s="25"/>
      <c r="C6" s="25" t="s">
        <v>55</v>
      </c>
      <c r="D6" s="25"/>
      <c r="E6" s="61">
        <v>529088318.36000001</v>
      </c>
      <c r="F6" s="61"/>
      <c r="G6" s="61">
        <v>513502447.36000019</v>
      </c>
    </row>
    <row r="7" spans="1:7" x14ac:dyDescent="0.2">
      <c r="B7" s="25"/>
      <c r="C7" s="25" t="s">
        <v>56</v>
      </c>
      <c r="D7" s="25"/>
      <c r="E7" s="61">
        <v>842827007.26999986</v>
      </c>
      <c r="F7" s="61"/>
      <c r="G7" s="61">
        <v>876689652.13</v>
      </c>
    </row>
    <row r="8" spans="1:7" x14ac:dyDescent="0.2">
      <c r="B8" s="25"/>
      <c r="C8" s="25" t="s">
        <v>29</v>
      </c>
      <c r="D8" s="25"/>
      <c r="E8" s="61">
        <v>201344813.68000001</v>
      </c>
      <c r="F8" s="61"/>
      <c r="G8" s="61">
        <v>198688673.97999993</v>
      </c>
    </row>
    <row r="9" spans="1:7" x14ac:dyDescent="0.2">
      <c r="B9" s="25"/>
      <c r="C9" s="25" t="s">
        <v>57</v>
      </c>
      <c r="D9" s="25"/>
      <c r="E9" s="61">
        <v>182849546.97000003</v>
      </c>
      <c r="F9" s="61"/>
      <c r="G9" s="61">
        <v>166928553.01999986</v>
      </c>
    </row>
    <row r="10" spans="1:7" s="25" customFormat="1" x14ac:dyDescent="0.2">
      <c r="C10" s="25" t="s">
        <v>120</v>
      </c>
      <c r="E10" s="61">
        <v>67962661.329999998</v>
      </c>
      <c r="F10" s="61"/>
      <c r="G10" s="61">
        <v>67799320.269999996</v>
      </c>
    </row>
    <row r="11" spans="1:7" x14ac:dyDescent="0.2">
      <c r="B11" s="25"/>
      <c r="C11" s="25" t="s">
        <v>58</v>
      </c>
      <c r="D11" s="25"/>
      <c r="E11" s="61">
        <v>-1725721343.6075003</v>
      </c>
      <c r="F11" s="61"/>
      <c r="G11" s="61">
        <v>-1670584899.71</v>
      </c>
    </row>
    <row r="12" spans="1:7" x14ac:dyDescent="0.2">
      <c r="B12" s="25"/>
      <c r="C12" s="25" t="s">
        <v>59</v>
      </c>
      <c r="D12" s="25"/>
      <c r="E12" s="61">
        <v>-693088076.7587862</v>
      </c>
      <c r="F12" s="61"/>
      <c r="G12" s="61">
        <v>-710549772.60000002</v>
      </c>
    </row>
    <row r="13" spans="1:7" x14ac:dyDescent="0.2">
      <c r="B13" s="25"/>
      <c r="C13" s="25" t="s">
        <v>60</v>
      </c>
      <c r="D13" s="25"/>
      <c r="E13" s="61">
        <v>-63800621.849999964</v>
      </c>
      <c r="F13" s="61"/>
      <c r="G13" s="61">
        <v>-59780331.63000001</v>
      </c>
    </row>
    <row r="14" spans="1:7" x14ac:dyDescent="0.2">
      <c r="B14" s="25"/>
      <c r="C14" s="25" t="s">
        <v>110</v>
      </c>
      <c r="D14" s="25"/>
      <c r="E14" s="61">
        <v>-14782172.84</v>
      </c>
      <c r="F14" s="61"/>
      <c r="G14" s="61">
        <v>15418561.790000001</v>
      </c>
    </row>
    <row r="15" spans="1:7" x14ac:dyDescent="0.2">
      <c r="B15" s="25"/>
      <c r="C15" s="25" t="s">
        <v>111</v>
      </c>
      <c r="D15" s="25"/>
      <c r="E15" s="61">
        <v>666397.98</v>
      </c>
      <c r="F15" s="61"/>
      <c r="G15" s="61">
        <v>1020506.75</v>
      </c>
    </row>
    <row r="16" spans="1:7" x14ac:dyDescent="0.2">
      <c r="B16" s="25"/>
      <c r="C16" s="25" t="s">
        <v>112</v>
      </c>
      <c r="D16" s="25"/>
      <c r="E16" s="61">
        <v>16064202.700000001</v>
      </c>
      <c r="F16" s="61"/>
      <c r="G16" s="61">
        <v>-12286740.390000002</v>
      </c>
    </row>
    <row r="17" spans="2:9" x14ac:dyDescent="0.2">
      <c r="B17" s="25"/>
      <c r="C17" s="47" t="s">
        <v>93</v>
      </c>
      <c r="D17" s="25"/>
      <c r="E17" s="45">
        <v>195369228.09</v>
      </c>
      <c r="F17" s="61"/>
      <c r="G17" s="45">
        <v>143534094.17000002</v>
      </c>
    </row>
    <row r="18" spans="2:9" x14ac:dyDescent="0.2">
      <c r="B18" s="25"/>
      <c r="C18" s="25"/>
      <c r="D18" s="20" t="s">
        <v>61</v>
      </c>
      <c r="E18" s="61">
        <f>SUM(E6:E17)</f>
        <v>-461220038.67628646</v>
      </c>
      <c r="F18" s="61"/>
      <c r="G18" s="61">
        <v>-469619934.85999984</v>
      </c>
      <c r="I18" s="54"/>
    </row>
    <row r="19" spans="2:9" x14ac:dyDescent="0.2">
      <c r="B19" s="25"/>
      <c r="C19" s="25"/>
      <c r="D19" s="25"/>
      <c r="E19" s="61"/>
      <c r="F19" s="61"/>
      <c r="G19" s="61"/>
    </row>
    <row r="20" spans="2:9" x14ac:dyDescent="0.2">
      <c r="B20" s="20" t="s">
        <v>62</v>
      </c>
      <c r="C20" s="25"/>
      <c r="D20" s="25"/>
      <c r="E20" s="61"/>
      <c r="F20" s="61"/>
      <c r="G20" s="61"/>
    </row>
    <row r="21" spans="2:9" x14ac:dyDescent="0.2">
      <c r="B21" s="25"/>
      <c r="C21" s="25" t="s">
        <v>63</v>
      </c>
      <c r="D21" s="25"/>
      <c r="E21" s="61">
        <v>24658903.895638552</v>
      </c>
      <c r="F21" s="61"/>
      <c r="G21" s="61">
        <v>11680139.030000353</v>
      </c>
    </row>
    <row r="22" spans="2:9" x14ac:dyDescent="0.2">
      <c r="B22" s="25"/>
      <c r="C22" s="25" t="s">
        <v>64</v>
      </c>
      <c r="D22" s="25"/>
      <c r="E22" s="61">
        <v>553402252.34000003</v>
      </c>
      <c r="F22" s="61"/>
      <c r="G22" s="61">
        <v>81669624.370000005</v>
      </c>
    </row>
    <row r="23" spans="2:9" x14ac:dyDescent="0.2">
      <c r="B23" s="25"/>
      <c r="C23" s="25" t="s">
        <v>65</v>
      </c>
      <c r="D23" s="25"/>
      <c r="E23" s="45">
        <v>-524410538.12</v>
      </c>
      <c r="F23" s="61"/>
      <c r="G23" s="45">
        <v>-76432177.569999993</v>
      </c>
    </row>
    <row r="24" spans="2:9" x14ac:dyDescent="0.2">
      <c r="B24" s="25"/>
      <c r="C24" s="25"/>
      <c r="D24" s="20" t="s">
        <v>66</v>
      </c>
      <c r="E24" s="61">
        <f>SUM(E21:E23)</f>
        <v>53650618.115638614</v>
      </c>
      <c r="F24" s="61"/>
      <c r="G24" s="61">
        <v>16917585.830000371</v>
      </c>
    </row>
    <row r="25" spans="2:9" x14ac:dyDescent="0.2">
      <c r="B25" s="25"/>
      <c r="C25" s="25"/>
      <c r="D25" s="25"/>
      <c r="E25" s="61"/>
      <c r="F25" s="61"/>
      <c r="G25" s="61"/>
    </row>
    <row r="26" spans="2:9" s="25" customFormat="1" x14ac:dyDescent="0.2">
      <c r="B26" s="20" t="s">
        <v>67</v>
      </c>
      <c r="E26" s="61"/>
      <c r="F26" s="61"/>
      <c r="G26" s="61"/>
    </row>
    <row r="27" spans="2:9" x14ac:dyDescent="0.2">
      <c r="B27" s="25"/>
      <c r="C27" s="25" t="s">
        <v>68</v>
      </c>
      <c r="D27" s="25"/>
      <c r="E27" s="61">
        <v>121357477.3234871</v>
      </c>
      <c r="F27" s="61"/>
      <c r="G27" s="61">
        <v>95352816.349999994</v>
      </c>
    </row>
    <row r="28" spans="2:9" x14ac:dyDescent="0.2">
      <c r="B28" s="25"/>
      <c r="C28" s="25" t="s">
        <v>103</v>
      </c>
      <c r="D28" s="25"/>
      <c r="E28" s="61">
        <v>-90546932.006569222</v>
      </c>
      <c r="F28" s="61"/>
      <c r="G28" s="61">
        <v>-71867923.040000007</v>
      </c>
    </row>
    <row r="29" spans="2:9" x14ac:dyDescent="0.2">
      <c r="B29" s="25"/>
      <c r="C29" s="25" t="s">
        <v>107</v>
      </c>
      <c r="D29" s="25"/>
      <c r="E29" s="61">
        <v>40038371.950000003</v>
      </c>
      <c r="F29" s="61"/>
      <c r="G29" s="61">
        <v>13555848.51</v>
      </c>
    </row>
    <row r="30" spans="2:9" x14ac:dyDescent="0.2">
      <c r="B30" s="25"/>
      <c r="C30" s="25" t="s">
        <v>69</v>
      </c>
      <c r="D30" s="25"/>
      <c r="E30" s="61">
        <v>41448311.924714893</v>
      </c>
      <c r="F30" s="61"/>
      <c r="G30" s="61">
        <v>19278915.870000001</v>
      </c>
    </row>
    <row r="31" spans="2:9" x14ac:dyDescent="0.2">
      <c r="B31" s="25"/>
      <c r="C31" s="25" t="s">
        <v>70</v>
      </c>
      <c r="D31" s="25"/>
      <c r="E31" s="61">
        <v>-189458643.25600001</v>
      </c>
      <c r="F31" s="61"/>
      <c r="G31" s="61">
        <v>-143221507.01999998</v>
      </c>
    </row>
    <row r="32" spans="2:9" x14ac:dyDescent="0.2">
      <c r="B32" s="25"/>
      <c r="C32" s="25" t="s">
        <v>71</v>
      </c>
      <c r="D32" s="25"/>
      <c r="E32" s="61">
        <v>-93917280.340000004</v>
      </c>
      <c r="F32" s="61"/>
      <c r="G32" s="61">
        <v>-102613168.64</v>
      </c>
    </row>
    <row r="33" spans="2:7" x14ac:dyDescent="0.2">
      <c r="B33" s="25"/>
      <c r="C33" s="25" t="s">
        <v>72</v>
      </c>
      <c r="D33" s="25"/>
      <c r="E33" s="45">
        <v>-60691291.68304693</v>
      </c>
      <c r="F33" s="61"/>
      <c r="G33" s="45">
        <v>-62875667.149999999</v>
      </c>
    </row>
    <row r="34" spans="2:7" x14ac:dyDescent="0.2">
      <c r="B34" s="25"/>
      <c r="C34" s="25"/>
      <c r="D34" s="20" t="s">
        <v>113</v>
      </c>
      <c r="E34" s="61"/>
      <c r="F34" s="61"/>
      <c r="G34" s="61"/>
    </row>
    <row r="35" spans="2:7" x14ac:dyDescent="0.2">
      <c r="B35" s="25"/>
      <c r="C35" s="25"/>
      <c r="D35" s="20" t="s">
        <v>73</v>
      </c>
      <c r="E35" s="61">
        <f>SUM(E27:E33)</f>
        <v>-231769986.08741418</v>
      </c>
      <c r="F35" s="61"/>
      <c r="G35" s="61">
        <v>-252390685.12</v>
      </c>
    </row>
    <row r="36" spans="2:7" x14ac:dyDescent="0.2">
      <c r="B36" s="25"/>
      <c r="C36" s="25"/>
      <c r="D36" s="25"/>
      <c r="E36" s="61"/>
      <c r="F36" s="61"/>
      <c r="G36" s="61"/>
    </row>
    <row r="37" spans="2:7" x14ac:dyDescent="0.2">
      <c r="B37" s="20" t="s">
        <v>74</v>
      </c>
      <c r="C37" s="25"/>
      <c r="D37" s="25"/>
      <c r="E37" s="61"/>
      <c r="F37" s="61"/>
      <c r="G37" s="61"/>
    </row>
    <row r="38" spans="2:7" x14ac:dyDescent="0.2">
      <c r="B38" s="25"/>
      <c r="C38" s="25" t="s">
        <v>40</v>
      </c>
      <c r="D38" s="25"/>
      <c r="E38" s="61">
        <v>453814507.00999987</v>
      </c>
      <c r="F38" s="61"/>
      <c r="G38" s="61">
        <v>459452073.31</v>
      </c>
    </row>
    <row r="39" spans="2:7" x14ac:dyDescent="0.2">
      <c r="B39" s="25"/>
      <c r="C39" s="25" t="s">
        <v>69</v>
      </c>
      <c r="D39" s="25"/>
      <c r="E39" s="61">
        <v>344499159.74123073</v>
      </c>
      <c r="F39" s="61"/>
      <c r="G39" s="61">
        <v>296385297.25</v>
      </c>
    </row>
    <row r="40" spans="2:7" s="25" customFormat="1" x14ac:dyDescent="0.2">
      <c r="C40" s="47" t="s">
        <v>130</v>
      </c>
      <c r="E40" s="61">
        <v>19892458.43</v>
      </c>
      <c r="F40" s="61"/>
      <c r="G40" s="61">
        <v>16026646.16</v>
      </c>
    </row>
    <row r="41" spans="2:7" x14ac:dyDescent="0.2">
      <c r="B41" s="25"/>
      <c r="C41" s="25" t="s">
        <v>75</v>
      </c>
      <c r="D41" s="25"/>
      <c r="E41" s="61">
        <v>-40936424.969999991</v>
      </c>
      <c r="F41" s="61"/>
      <c r="G41" s="61">
        <v>-46534405.810000002</v>
      </c>
    </row>
    <row r="42" spans="2:7" s="25" customFormat="1" x14ac:dyDescent="0.2">
      <c r="C42" s="25" t="s">
        <v>117</v>
      </c>
      <c r="E42" s="61">
        <v>763331.61000000034</v>
      </c>
      <c r="F42" s="61"/>
      <c r="G42" s="61">
        <v>1648854.68</v>
      </c>
    </row>
    <row r="43" spans="2:7" x14ac:dyDescent="0.2">
      <c r="B43" s="25"/>
      <c r="C43" s="25" t="s">
        <v>76</v>
      </c>
      <c r="D43" s="25"/>
      <c r="E43" s="61">
        <v>157675797</v>
      </c>
      <c r="F43" s="61"/>
      <c r="G43" s="61">
        <v>155138626</v>
      </c>
    </row>
    <row r="44" spans="2:7" x14ac:dyDescent="0.2">
      <c r="B44" s="25"/>
      <c r="C44" s="25" t="s">
        <v>77</v>
      </c>
      <c r="D44" s="25"/>
      <c r="E44" s="45">
        <v>-159404582</v>
      </c>
      <c r="F44" s="61"/>
      <c r="G44" s="45">
        <v>-158277468</v>
      </c>
    </row>
    <row r="45" spans="2:7" x14ac:dyDescent="0.2">
      <c r="B45" s="25"/>
      <c r="C45" s="25"/>
      <c r="D45" s="20" t="s">
        <v>78</v>
      </c>
      <c r="E45" s="61"/>
      <c r="F45" s="61"/>
      <c r="G45" s="61"/>
    </row>
    <row r="46" spans="2:7" x14ac:dyDescent="0.2">
      <c r="B46" s="25"/>
      <c r="C46" s="25"/>
      <c r="D46" s="20" t="s">
        <v>79</v>
      </c>
      <c r="E46" s="61">
        <f>SUM(E38:E44)</f>
        <v>776304246.82123053</v>
      </c>
      <c r="F46" s="61"/>
      <c r="G46" s="61">
        <v>723839623.58999979</v>
      </c>
    </row>
    <row r="47" spans="2:7" x14ac:dyDescent="0.2">
      <c r="B47" s="25"/>
      <c r="C47" s="25"/>
      <c r="D47" s="25"/>
      <c r="E47" s="61"/>
      <c r="F47" s="61"/>
      <c r="G47" s="61"/>
    </row>
    <row r="48" spans="2:7" x14ac:dyDescent="0.2">
      <c r="B48" s="25"/>
      <c r="C48" s="25"/>
      <c r="D48" s="20" t="s">
        <v>114</v>
      </c>
      <c r="E48" s="61">
        <f>SUM(E18,E24,E35,E46)</f>
        <v>136964840.17316854</v>
      </c>
      <c r="F48" s="61"/>
      <c r="G48" s="61">
        <v>18746589.440000296</v>
      </c>
    </row>
    <row r="49" spans="2:10" x14ac:dyDescent="0.2">
      <c r="B49" s="25"/>
      <c r="C49" s="25"/>
      <c r="D49" s="25"/>
      <c r="E49" s="61"/>
      <c r="F49" s="61"/>
      <c r="G49" s="61"/>
    </row>
    <row r="50" spans="2:10" x14ac:dyDescent="0.2">
      <c r="B50" s="25" t="s">
        <v>80</v>
      </c>
      <c r="C50" s="25"/>
      <c r="D50" s="25"/>
      <c r="E50" s="45">
        <f>+G53</f>
        <v>907154631.08000028</v>
      </c>
      <c r="F50" s="61"/>
      <c r="G50" s="46">
        <v>888408041.63999999</v>
      </c>
    </row>
    <row r="51" spans="2:10" s="25" customFormat="1" x14ac:dyDescent="0.2">
      <c r="C51" s="25" t="s">
        <v>101</v>
      </c>
      <c r="E51" s="46"/>
      <c r="F51" s="61"/>
      <c r="G51" s="45"/>
    </row>
    <row r="52" spans="2:10" x14ac:dyDescent="0.2">
      <c r="B52" s="25"/>
      <c r="C52" s="25"/>
      <c r="D52" s="25"/>
      <c r="E52" s="61"/>
      <c r="F52" s="61"/>
      <c r="G52" s="61"/>
    </row>
    <row r="53" spans="2:10" ht="13.5" thickBot="1" x14ac:dyDescent="0.25">
      <c r="B53" s="20" t="s">
        <v>81</v>
      </c>
      <c r="C53" s="25"/>
      <c r="D53" s="25"/>
      <c r="E53" s="62">
        <f>+E50+E48</f>
        <v>1044119471.2531688</v>
      </c>
      <c r="F53" s="61"/>
      <c r="G53" s="62">
        <v>907154631.08000028</v>
      </c>
    </row>
    <row r="54" spans="2:10" ht="13.5" thickTop="1" x14ac:dyDescent="0.2">
      <c r="B54" s="25"/>
      <c r="C54" s="25"/>
      <c r="D54" s="25"/>
      <c r="E54" s="61"/>
      <c r="F54" s="61"/>
      <c r="G54" s="61"/>
    </row>
    <row r="55" spans="2:10" x14ac:dyDescent="0.2">
      <c r="B55" s="25"/>
      <c r="C55" s="25"/>
      <c r="D55" s="25"/>
      <c r="E55" s="61"/>
      <c r="F55" s="61"/>
      <c r="G55" s="61"/>
    </row>
    <row r="56" spans="2:10" x14ac:dyDescent="0.2">
      <c r="B56" s="20" t="s">
        <v>95</v>
      </c>
      <c r="C56" s="25"/>
      <c r="D56" s="25"/>
      <c r="E56" s="61"/>
      <c r="F56" s="61"/>
      <c r="G56" s="61"/>
    </row>
    <row r="57" spans="2:10" x14ac:dyDescent="0.2">
      <c r="B57" s="25"/>
      <c r="C57" s="25"/>
      <c r="D57" s="25"/>
      <c r="E57" s="61"/>
      <c r="F57" s="61"/>
      <c r="G57" s="61"/>
    </row>
    <row r="58" spans="2:10" x14ac:dyDescent="0.2">
      <c r="B58" s="25" t="s">
        <v>96</v>
      </c>
      <c r="C58" s="25"/>
      <c r="D58" s="25"/>
      <c r="E58" s="61">
        <v>-650526366.32000017</v>
      </c>
      <c r="F58" s="61"/>
      <c r="G58" s="61">
        <v>-708278743.89000034</v>
      </c>
    </row>
    <row r="59" spans="2:10" x14ac:dyDescent="0.2">
      <c r="B59" s="49" t="s">
        <v>97</v>
      </c>
      <c r="C59" s="25"/>
      <c r="D59" s="25"/>
      <c r="E59" s="61"/>
      <c r="F59" s="61"/>
      <c r="G59" s="61"/>
    </row>
    <row r="60" spans="2:10" x14ac:dyDescent="0.2">
      <c r="B60" s="49" t="s">
        <v>82</v>
      </c>
      <c r="C60" s="25"/>
      <c r="D60" s="25"/>
      <c r="E60" s="61"/>
      <c r="F60" s="61"/>
      <c r="G60" s="61"/>
    </row>
    <row r="61" spans="2:10" x14ac:dyDescent="0.2">
      <c r="B61" s="25"/>
      <c r="C61" s="25" t="s">
        <v>83</v>
      </c>
      <c r="D61" s="25"/>
      <c r="E61" s="61">
        <v>182509909.21000001</v>
      </c>
      <c r="F61" s="61"/>
      <c r="G61" s="61">
        <v>177337663.88</v>
      </c>
      <c r="J61" s="54"/>
    </row>
    <row r="62" spans="2:10" x14ac:dyDescent="0.2">
      <c r="B62" s="25"/>
      <c r="C62" s="25" t="s">
        <v>84</v>
      </c>
      <c r="D62" s="25"/>
      <c r="E62" s="61"/>
      <c r="F62" s="61"/>
      <c r="G62" s="61"/>
    </row>
    <row r="63" spans="2:10" x14ac:dyDescent="0.2">
      <c r="B63" s="25"/>
      <c r="C63" s="25"/>
      <c r="D63" s="53" t="s">
        <v>85</v>
      </c>
      <c r="E63" s="61">
        <v>-14958388.179999996</v>
      </c>
      <c r="F63" s="61"/>
      <c r="G63" s="61">
        <v>-6421529.0899999999</v>
      </c>
    </row>
    <row r="64" spans="2:10" x14ac:dyDescent="0.2">
      <c r="B64" s="25"/>
      <c r="C64" s="25"/>
      <c r="D64" s="53" t="s">
        <v>3</v>
      </c>
      <c r="E64" s="61">
        <v>11889246.210000003</v>
      </c>
      <c r="F64" s="61"/>
      <c r="G64" s="61">
        <v>-1417170.5</v>
      </c>
    </row>
    <row r="65" spans="2:7" x14ac:dyDescent="0.2">
      <c r="B65" s="25"/>
      <c r="C65" s="25"/>
      <c r="D65" s="53" t="s">
        <v>86</v>
      </c>
      <c r="E65" s="61">
        <v>15160388.479999997</v>
      </c>
      <c r="F65" s="61"/>
      <c r="G65" s="61">
        <v>-832479.83</v>
      </c>
    </row>
    <row r="66" spans="2:7" s="25" customFormat="1" x14ac:dyDescent="0.2">
      <c r="D66" s="53" t="s">
        <v>12</v>
      </c>
      <c r="E66" s="61">
        <v>-17004682.090000004</v>
      </c>
      <c r="F66" s="61"/>
      <c r="G66" s="61">
        <v>-30007473.780000001</v>
      </c>
    </row>
    <row r="67" spans="2:7" s="25" customFormat="1" x14ac:dyDescent="0.2">
      <c r="D67" s="53" t="s">
        <v>134</v>
      </c>
      <c r="E67" s="61">
        <v>-8810440</v>
      </c>
      <c r="F67" s="61"/>
      <c r="G67" s="61">
        <v>-1367364</v>
      </c>
    </row>
    <row r="68" spans="2:7" s="25" customFormat="1" x14ac:dyDescent="0.2">
      <c r="D68" s="53" t="s">
        <v>45</v>
      </c>
      <c r="E68" s="61">
        <v>182513.04000000047</v>
      </c>
      <c r="F68" s="61"/>
      <c r="G68" s="61">
        <v>-881526.73</v>
      </c>
    </row>
    <row r="69" spans="2:7" x14ac:dyDescent="0.2">
      <c r="B69" s="25"/>
      <c r="C69" s="25"/>
      <c r="D69" s="53" t="s">
        <v>15</v>
      </c>
      <c r="E69" s="61">
        <v>1351141.48</v>
      </c>
      <c r="G69" s="61">
        <v>5229389.55</v>
      </c>
    </row>
    <row r="70" spans="2:7" s="25" customFormat="1" x14ac:dyDescent="0.2">
      <c r="D70" s="53" t="s">
        <v>137</v>
      </c>
      <c r="E70" s="61">
        <v>-279626962.52999997</v>
      </c>
      <c r="F70" s="47"/>
      <c r="G70" s="61">
        <v>-57893537.309999995</v>
      </c>
    </row>
    <row r="71" spans="2:7" x14ac:dyDescent="0.2">
      <c r="B71" s="25"/>
      <c r="C71" s="25"/>
      <c r="D71" s="53" t="s">
        <v>104</v>
      </c>
      <c r="E71" s="61">
        <v>30617950.679756518</v>
      </c>
      <c r="F71" s="61"/>
      <c r="G71" s="61">
        <v>203661794.38</v>
      </c>
    </row>
    <row r="72" spans="2:7" x14ac:dyDescent="0.2">
      <c r="B72" s="25"/>
      <c r="C72" s="25"/>
      <c r="D72" s="53" t="s">
        <v>105</v>
      </c>
      <c r="E72" s="61">
        <v>271973068.76478827</v>
      </c>
      <c r="F72" s="61"/>
      <c r="G72" s="61">
        <f>-118341347.8+57893537.31</f>
        <v>-60447810.489999995</v>
      </c>
    </row>
    <row r="73" spans="2:7" x14ac:dyDescent="0.2">
      <c r="B73" s="25"/>
      <c r="C73" s="25"/>
      <c r="D73" s="53" t="s">
        <v>99</v>
      </c>
      <c r="E73" s="45">
        <v>-3977417.4200000083</v>
      </c>
      <c r="F73" s="61"/>
      <c r="G73" s="45">
        <v>11698852.949999999</v>
      </c>
    </row>
    <row r="74" spans="2:7" x14ac:dyDescent="0.2">
      <c r="B74" s="25"/>
      <c r="C74" s="25"/>
      <c r="D74" s="25"/>
      <c r="E74" s="61"/>
      <c r="F74" s="61"/>
      <c r="G74" s="61"/>
    </row>
    <row r="75" spans="2:7" ht="13.5" thickBot="1" x14ac:dyDescent="0.25">
      <c r="B75" s="25"/>
      <c r="C75" s="25"/>
      <c r="D75" s="20" t="s">
        <v>87</v>
      </c>
      <c r="E75" s="62">
        <f>SUM(E58:E73)</f>
        <v>-461220038.67545527</v>
      </c>
      <c r="F75" s="61"/>
      <c r="G75" s="62">
        <v>-469619934.86000049</v>
      </c>
    </row>
    <row r="76" spans="2:7" ht="13.5" thickTop="1" x14ac:dyDescent="0.2">
      <c r="B76" s="25"/>
      <c r="C76" s="25"/>
      <c r="D76" s="25"/>
      <c r="E76" s="61"/>
      <c r="F76" s="61"/>
      <c r="G76" s="61"/>
    </row>
    <row r="77" spans="2:7" x14ac:dyDescent="0.2">
      <c r="B77" s="25"/>
      <c r="C77" s="25"/>
      <c r="D77" s="25"/>
      <c r="E77" s="61"/>
      <c r="F77" s="61"/>
      <c r="G77" s="61"/>
    </row>
    <row r="78" spans="2:7" x14ac:dyDescent="0.2">
      <c r="B78" s="25" t="s">
        <v>88</v>
      </c>
      <c r="C78" s="25"/>
      <c r="D78" s="25"/>
      <c r="E78" s="61"/>
      <c r="F78" s="61"/>
      <c r="G78" s="61"/>
    </row>
    <row r="79" spans="2:7" s="25" customFormat="1" x14ac:dyDescent="0.2">
      <c r="E79" s="61"/>
      <c r="F79" s="61"/>
      <c r="G79" s="61"/>
    </row>
    <row r="80" spans="2:7" x14ac:dyDescent="0.2">
      <c r="B80" s="25"/>
      <c r="C80" s="24" t="s">
        <v>89</v>
      </c>
      <c r="D80" s="24"/>
      <c r="E80" s="61"/>
      <c r="G80" s="63"/>
    </row>
    <row r="81" spans="2:7" x14ac:dyDescent="0.2">
      <c r="B81" s="25"/>
      <c r="C81" s="24"/>
      <c r="D81" s="24" t="s">
        <v>90</v>
      </c>
      <c r="E81" s="63">
        <v>284864.96999999997</v>
      </c>
      <c r="G81" s="63">
        <v>1631425.4</v>
      </c>
    </row>
    <row r="82" spans="2:7" s="25" customFormat="1" x14ac:dyDescent="0.2">
      <c r="C82" s="24"/>
      <c r="D82" s="24" t="s">
        <v>121</v>
      </c>
      <c r="E82" s="63">
        <v>56577.505999999936</v>
      </c>
      <c r="F82" s="47"/>
      <c r="G82" s="63">
        <v>46318.539999999994</v>
      </c>
    </row>
    <row r="83" spans="2:7" x14ac:dyDescent="0.2">
      <c r="C83" t="s">
        <v>106</v>
      </c>
      <c r="E83" s="63">
        <v>2066282</v>
      </c>
      <c r="G83" s="63">
        <v>2436773</v>
      </c>
    </row>
    <row r="84" spans="2:7" x14ac:dyDescent="0.2">
      <c r="C84" t="s">
        <v>91</v>
      </c>
      <c r="E84" s="63">
        <v>2025112.3158470527</v>
      </c>
      <c r="G84" s="63">
        <v>30105293.989999998</v>
      </c>
    </row>
    <row r="85" spans="2:7" x14ac:dyDescent="0.2">
      <c r="G85" s="64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2018-12-20T20:53:54Z</dcterms:modified>
</cp:coreProperties>
</file>